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BA68C03-7DBD-4FFA-9BE5-7D73AD9C2D4A}" xr6:coauthVersionLast="47" xr6:coauthVersionMax="47" xr10:uidLastSave="{00000000-0000-0000-0000-000000000000}"/>
  <bookViews>
    <workbookView xWindow="-120" yWindow="-120" windowWidth="29040" windowHeight="15990" activeTab="1" xr2:uid="{6FF1AEBE-967A-4741-B707-3CD6CBA352A4}"/>
  </bookViews>
  <sheets>
    <sheet name="Basic estimate" sheetId="2" r:id="rId1"/>
    <sheet name="Adjustments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3" l="1"/>
  <c r="B1" i="3"/>
  <c r="B3" i="3"/>
  <c r="F32" i="2"/>
  <c r="F31" i="2"/>
  <c r="F29" i="2"/>
  <c r="F28" i="2"/>
  <c r="F27" i="2"/>
  <c r="F26" i="2"/>
  <c r="F25" i="2"/>
  <c r="C24" i="2"/>
  <c r="F24" i="2" s="1"/>
  <c r="C23" i="2"/>
  <c r="F23" i="2" s="1"/>
  <c r="F22" i="2"/>
  <c r="F21" i="2"/>
  <c r="C20" i="2"/>
  <c r="F20" i="2" s="1"/>
  <c r="C18" i="2"/>
  <c r="F18" i="2" s="1"/>
  <c r="C16" i="2"/>
  <c r="F16" i="2" s="1"/>
  <c r="F17" i="2"/>
  <c r="C15" i="2"/>
  <c r="F15" i="2" s="1"/>
  <c r="C14" i="2"/>
  <c r="F14" i="2" s="1"/>
  <c r="C13" i="2"/>
  <c r="F13" i="2" s="1"/>
  <c r="C12" i="2"/>
  <c r="F12" i="2" s="1"/>
  <c r="C11" i="2"/>
  <c r="F11" i="2" s="1"/>
  <c r="C10" i="2"/>
  <c r="F10" i="2" s="1"/>
  <c r="C9" i="2"/>
  <c r="F9" i="2" s="1"/>
  <c r="C8" i="2"/>
  <c r="F8" i="2" s="1"/>
  <c r="C7" i="2"/>
  <c r="F7" i="2" s="1"/>
  <c r="F6" i="2"/>
  <c r="C5" i="2"/>
  <c r="F5" i="2" s="1"/>
  <c r="C4" i="2"/>
  <c r="F4" i="2" s="1"/>
  <c r="C3" i="2"/>
  <c r="F3" i="2" s="1"/>
  <c r="F2" i="2"/>
  <c r="C19" i="2" l="1"/>
  <c r="F19" i="2" s="1"/>
</calcChain>
</file>

<file path=xl/sharedStrings.xml><?xml version="1.0" encoding="utf-8"?>
<sst xmlns="http://schemas.openxmlformats.org/spreadsheetml/2006/main" count="109" uniqueCount="83">
  <si>
    <t>ft</t>
  </si>
  <si>
    <t>ft^2</t>
  </si>
  <si>
    <t>Category</t>
  </si>
  <si>
    <t>Site work</t>
  </si>
  <si>
    <t>Item</t>
  </si>
  <si>
    <t>Quantity</t>
  </si>
  <si>
    <t>Foundation</t>
  </si>
  <si>
    <t>Unit</t>
  </si>
  <si>
    <t>Framing</t>
  </si>
  <si>
    <t>4-inch slab</t>
  </si>
  <si>
    <t>2*6@16 exterior studs</t>
  </si>
  <si>
    <t>Wood roof trusses at 24-inch spacing</t>
  </si>
  <si>
    <t>2*4@16 interior studs</t>
  </si>
  <si>
    <t>Exterior walls</t>
  </si>
  <si>
    <t>Vinyl siding</t>
  </si>
  <si>
    <t>Roofing</t>
  </si>
  <si>
    <t>Interiors</t>
  </si>
  <si>
    <t>0.5-inch drywall</t>
  </si>
  <si>
    <t>Suspended ceiling</t>
  </si>
  <si>
    <t>Specialties</t>
  </si>
  <si>
    <t>Mechanical</t>
  </si>
  <si>
    <t>Electrical</t>
  </si>
  <si>
    <t>Wiring</t>
  </si>
  <si>
    <t>Site preparation for 24*38*4 foundation walls</t>
  </si>
  <si>
    <t>Notes</t>
  </si>
  <si>
    <t>4-inch concrete sidewalk</t>
  </si>
  <si>
    <t>4-inch concrete driveway</t>
  </si>
  <si>
    <t>4-foot chain-link fence</t>
  </si>
  <si>
    <t>unit</t>
  </si>
  <si>
    <t>4-foot chain-link gate</t>
  </si>
  <si>
    <t>12-inch foundation wall</t>
  </si>
  <si>
    <t>Concrete, pouring, gravel, vapor barrier, forms, wire fabric, trowel finish</t>
  </si>
  <si>
    <t>Concrete, forms, reinforcement, pouring, dampproofing, insulation, anchor bolts, sill plates</t>
  </si>
  <si>
    <t>Studs, plates, bracing, sheathing, connectors</t>
  </si>
  <si>
    <t>Trusses, fascia board, sheathing, furring, rafter ties</t>
  </si>
  <si>
    <t>Studs, plates, bracing</t>
  </si>
  <si>
    <t>Gravel, fill, grading, concrete, edging</t>
  </si>
  <si>
    <t>Excavation, crushed stone, grading, concrete, edging</t>
  </si>
  <si>
    <t>Siding, backer, corners, building wrap</t>
  </si>
  <si>
    <t>R-10 rigid floor insulation</t>
  </si>
  <si>
    <t>R-30 spray-foam wall insulation</t>
  </si>
  <si>
    <t>R-38 batt ceiling insulation</t>
  </si>
  <si>
    <t>R-49 is not in the book.</t>
  </si>
  <si>
    <t>48*42 sliding windows</t>
  </si>
  <si>
    <t>36*80 solid wood exterior doors</t>
  </si>
  <si>
    <t>Asphalt shingles</t>
  </si>
  <si>
    <t>Door, frame, casing, sill, hinges, average quality, weatherstripping, paint
Metal door is not in the simplified part of the book.</t>
  </si>
  <si>
    <t>Clearing, excavating, backfilling, rough grading, mobilization/demobilization
34*27*4 is not in the simplified part of the book.</t>
  </si>
  <si>
    <t>Shingles, drip edge, building paper, ridge shingles, soffit/fascia, rake trim, rake-trim painting, gutter, downspouts, ridge vent
Metal roofing is not in the simplified part of the book.</t>
  </si>
  <si>
    <t>Suspension system, board, carrier channels, wire hangers</t>
  </si>
  <si>
    <t>32*80 solid doors</t>
  </si>
  <si>
    <t>32*80 hollow doors</t>
  </si>
  <si>
    <t>Door, frame, moldings, trim paint, hinges, lockset, priming, painting
36*80 solid door is not in the simplified part of the book.</t>
  </si>
  <si>
    <t>Door, frame, moldings, trim paint, hinges, lockset, priming, painting
36*80 hollow door is not in the simplified part of the book.</t>
  </si>
  <si>
    <t>Vinyl composition tile</t>
  </si>
  <si>
    <t>Average-grade kitchen</t>
  </si>
  <si>
    <t>Top cabinets, bottom cabinets, solid-surface countertop, blocking, soffit framing, soffit drywall, drywall painting</t>
  </si>
  <si>
    <t>Double-bowl steel kitchen sink</t>
  </si>
  <si>
    <t>40-gallon electric water heater</t>
  </si>
  <si>
    <t>2019 unit price</t>
  </si>
  <si>
    <t>2019 total price</t>
  </si>
  <si>
    <t>Four-fixture bathrooms</t>
  </si>
  <si>
    <t>19 separate pay items</t>
  </si>
  <si>
    <t>Heat pump is not in the simplified part of the book.</t>
  </si>
  <si>
    <t>Natural-gas HVAC for up to 1200 ft^2</t>
  </si>
  <si>
    <t>200-ampere service</t>
  </si>
  <si>
    <t>Weather cap, service entrance cable, meter socket, ground rod, ground cable, panel board</t>
  </si>
  <si>
    <t>Two-bar LED lights</t>
  </si>
  <si>
    <t>LED panels are not in the book.</t>
  </si>
  <si>
    <t>Total</t>
  </si>
  <si>
    <t>Inflation factor</t>
  </si>
  <si>
    <t>Location factor</t>
  </si>
  <si>
    <t>Rolling gate is not in the simplified part of the book.</t>
  </si>
  <si>
    <t>Omitted because it's tedious and I'm lazy</t>
  </si>
  <si>
    <t>General contractor's overhead/profit factor</t>
  </si>
  <si>
    <t>This includes subcontractor overhead/profit of 10 percent, and is an average for the whole country.</t>
  </si>
  <si>
    <t>Producer price index PCU23640023640011 (new nonresidential building construction, general contractors, northeast region) from January 2019 to January 2026</t>
  </si>
  <si>
    <t>Basic estimate</t>
  </si>
  <si>
    <t>Adjusted estimate</t>
  </si>
  <si>
    <t>Drywall, finish, corners, painting, trim painting, molding</t>
  </si>
  <si>
    <t>Windows, trim, paint, caulking, grille
48*48, 48*36, and 48*24 sliding windows are not in the simplified part of the book.</t>
  </si>
  <si>
    <t>Wilkes-Barre</t>
  </si>
  <si>
    <t>This number is used in the most-simplified part of the book.
However, it can range from 1.35 for a small 500-k$ contractor to 1.05 for a large 100-M$ contractor.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</si>
</sst>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center" vertical="center"/>
    </xf>
  </cellStyleXfs>
  <cellXfs count="6">
    <xf numFmtId="0" fontId="0" fillId="0" borderId="0" xfId="0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0" fontId="0" fillId="0" borderId="0" xfId="0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31D8-76D1-4029-96EB-9AF383FEE530}">
  <dimension ref="A1:G3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"/>
  <cols>
    <col min="1" max="1" width="11.21875" bestFit="1" customWidth="1"/>
    <col min="2" max="2" width="46" bestFit="1" customWidth="1"/>
    <col min="3" max="3" width="7.21875" bestFit="1" customWidth="1"/>
    <col min="4" max="4" width="4" bestFit="1" customWidth="1"/>
    <col min="5" max="5" width="12.44140625" bestFit="1" customWidth="1"/>
    <col min="6" max="6" width="13.109375" bestFit="1" customWidth="1"/>
    <col min="7" max="7" width="97.33203125" style="1" bestFit="1" customWidth="1"/>
  </cols>
  <sheetData>
    <row r="1" spans="1:7" x14ac:dyDescent="0.2">
      <c r="A1" t="s">
        <v>2</v>
      </c>
      <c r="B1" t="s">
        <v>4</v>
      </c>
      <c r="C1" t="s">
        <v>5</v>
      </c>
      <c r="D1" t="s">
        <v>7</v>
      </c>
      <c r="E1" t="s">
        <v>59</v>
      </c>
      <c r="F1" t="s">
        <v>60</v>
      </c>
      <c r="G1" s="1" t="s">
        <v>24</v>
      </c>
    </row>
    <row r="2" spans="1:7" ht="30" x14ac:dyDescent="0.2">
      <c r="A2" s="5" t="s">
        <v>3</v>
      </c>
      <c r="B2" t="s">
        <v>23</v>
      </c>
      <c r="C2">
        <v>1</v>
      </c>
      <c r="D2" t="s">
        <v>28</v>
      </c>
      <c r="E2">
        <v>2385.0500000000002</v>
      </c>
      <c r="F2">
        <f t="shared" ref="F2:F29" si="0">C2*E2</f>
        <v>2385.0500000000002</v>
      </c>
      <c r="G2" s="2" t="s">
        <v>47</v>
      </c>
    </row>
    <row r="3" spans="1:7" x14ac:dyDescent="0.2">
      <c r="A3" s="5"/>
      <c r="B3" t="s">
        <v>25</v>
      </c>
      <c r="C3">
        <f>6*45+5*25</f>
        <v>395</v>
      </c>
      <c r="D3" t="s">
        <v>1</v>
      </c>
      <c r="E3">
        <v>11.53</v>
      </c>
      <c r="F3">
        <f t="shared" si="0"/>
        <v>4554.3499999999995</v>
      </c>
      <c r="G3" s="1" t="s">
        <v>36</v>
      </c>
    </row>
    <row r="4" spans="1:7" x14ac:dyDescent="0.2">
      <c r="A4" s="5"/>
      <c r="B4" t="s">
        <v>26</v>
      </c>
      <c r="C4">
        <f>20*45</f>
        <v>900</v>
      </c>
      <c r="D4" t="s">
        <v>1</v>
      </c>
      <c r="E4">
        <v>7.5</v>
      </c>
      <c r="F4">
        <f t="shared" si="0"/>
        <v>6750</v>
      </c>
      <c r="G4" s="1" t="s">
        <v>37</v>
      </c>
    </row>
    <row r="5" spans="1:7" x14ac:dyDescent="0.2">
      <c r="A5" s="5"/>
      <c r="B5" t="s">
        <v>27</v>
      </c>
      <c r="C5">
        <f>2*(45+150)</f>
        <v>390</v>
      </c>
      <c r="D5" t="s">
        <v>0</v>
      </c>
      <c r="E5">
        <v>18.2</v>
      </c>
      <c r="F5">
        <f t="shared" si="0"/>
        <v>7098</v>
      </c>
    </row>
    <row r="6" spans="1:7" x14ac:dyDescent="0.2">
      <c r="A6" s="5"/>
      <c r="B6" t="s">
        <v>29</v>
      </c>
      <c r="C6">
        <v>3</v>
      </c>
      <c r="D6" t="s">
        <v>28</v>
      </c>
      <c r="E6">
        <v>264</v>
      </c>
      <c r="F6">
        <f t="shared" si="0"/>
        <v>792</v>
      </c>
      <c r="G6" s="1" t="s">
        <v>72</v>
      </c>
    </row>
    <row r="7" spans="1:7" x14ac:dyDescent="0.2">
      <c r="A7" s="5" t="s">
        <v>6</v>
      </c>
      <c r="B7" t="s">
        <v>30</v>
      </c>
      <c r="C7">
        <f>2*(34+27)*4</f>
        <v>488</v>
      </c>
      <c r="D7" t="s">
        <v>1</v>
      </c>
      <c r="E7">
        <v>19.649999999999999</v>
      </c>
      <c r="F7">
        <f t="shared" si="0"/>
        <v>9589.1999999999989</v>
      </c>
      <c r="G7" s="1" t="s">
        <v>32</v>
      </c>
    </row>
    <row r="8" spans="1:7" x14ac:dyDescent="0.2">
      <c r="A8" s="5"/>
      <c r="B8" t="s">
        <v>9</v>
      </c>
      <c r="C8">
        <f>33*26</f>
        <v>858</v>
      </c>
      <c r="D8" t="s">
        <v>1</v>
      </c>
      <c r="E8">
        <v>4.05</v>
      </c>
      <c r="F8">
        <f t="shared" si="0"/>
        <v>3474.8999999999996</v>
      </c>
      <c r="G8" s="1" t="s">
        <v>31</v>
      </c>
    </row>
    <row r="9" spans="1:7" x14ac:dyDescent="0.2">
      <c r="A9" s="5" t="s">
        <v>8</v>
      </c>
      <c r="B9" t="s">
        <v>10</v>
      </c>
      <c r="C9">
        <f>2*(34+27)*8</f>
        <v>976</v>
      </c>
      <c r="D9" t="s">
        <v>1</v>
      </c>
      <c r="E9">
        <v>5.32</v>
      </c>
      <c r="F9">
        <f t="shared" si="0"/>
        <v>5192.3200000000006</v>
      </c>
      <c r="G9" s="1" t="s">
        <v>33</v>
      </c>
    </row>
    <row r="10" spans="1:7" x14ac:dyDescent="0.2">
      <c r="A10" s="5"/>
      <c r="B10" t="s">
        <v>11</v>
      </c>
      <c r="C10">
        <f>34*27</f>
        <v>918</v>
      </c>
      <c r="D10" t="s">
        <v>1</v>
      </c>
      <c r="E10">
        <v>6.64</v>
      </c>
      <c r="F10">
        <f t="shared" si="0"/>
        <v>6095.5199999999995</v>
      </c>
      <c r="G10" s="1" t="s">
        <v>34</v>
      </c>
    </row>
    <row r="11" spans="1:7" x14ac:dyDescent="0.2">
      <c r="A11" s="5"/>
      <c r="B11" t="s">
        <v>12</v>
      </c>
      <c r="C11">
        <f>(2*34+3*10)*8</f>
        <v>784</v>
      </c>
      <c r="D11" t="s">
        <v>1</v>
      </c>
      <c r="E11">
        <v>2.13</v>
      </c>
      <c r="F11">
        <f t="shared" si="0"/>
        <v>1669.9199999999998</v>
      </c>
      <c r="G11" s="1" t="s">
        <v>35</v>
      </c>
    </row>
    <row r="12" spans="1:7" x14ac:dyDescent="0.2">
      <c r="A12" s="5" t="s">
        <v>13</v>
      </c>
      <c r="B12" t="s">
        <v>14</v>
      </c>
      <c r="C12">
        <f>2*(34+27)*8</f>
        <v>976</v>
      </c>
      <c r="D12" t="s">
        <v>1</v>
      </c>
      <c r="E12">
        <v>6.25</v>
      </c>
      <c r="F12">
        <f t="shared" si="0"/>
        <v>6100</v>
      </c>
      <c r="G12" s="1" t="s">
        <v>38</v>
      </c>
    </row>
    <row r="13" spans="1:7" x14ac:dyDescent="0.2">
      <c r="A13" s="5"/>
      <c r="B13" t="s">
        <v>39</v>
      </c>
      <c r="C13">
        <f>33*26</f>
        <v>858</v>
      </c>
      <c r="D13" t="s">
        <v>1</v>
      </c>
      <c r="E13">
        <v>2.42</v>
      </c>
      <c r="F13">
        <f t="shared" si="0"/>
        <v>2076.36</v>
      </c>
    </row>
    <row r="14" spans="1:7" x14ac:dyDescent="0.2">
      <c r="A14" s="5"/>
      <c r="B14" t="s">
        <v>40</v>
      </c>
      <c r="C14">
        <f>2*(34+27)*8</f>
        <v>976</v>
      </c>
      <c r="D14" t="s">
        <v>1</v>
      </c>
      <c r="E14">
        <v>4.78</v>
      </c>
      <c r="F14">
        <f t="shared" si="0"/>
        <v>4665.2800000000007</v>
      </c>
    </row>
    <row r="15" spans="1:7" x14ac:dyDescent="0.2">
      <c r="A15" s="5"/>
      <c r="B15" t="s">
        <v>41</v>
      </c>
      <c r="C15">
        <f>33*26</f>
        <v>858</v>
      </c>
      <c r="D15" t="s">
        <v>1</v>
      </c>
      <c r="E15">
        <v>1.22</v>
      </c>
      <c r="F15">
        <f t="shared" si="0"/>
        <v>1046.76</v>
      </c>
      <c r="G15" s="1" t="s">
        <v>42</v>
      </c>
    </row>
    <row r="16" spans="1:7" ht="30" x14ac:dyDescent="0.2">
      <c r="A16" s="5"/>
      <c r="B16" t="s">
        <v>43</v>
      </c>
      <c r="C16">
        <f>5+2+2</f>
        <v>9</v>
      </c>
      <c r="D16" t="s">
        <v>28</v>
      </c>
      <c r="E16">
        <v>1010.93</v>
      </c>
      <c r="F16">
        <f t="shared" si="0"/>
        <v>9098.369999999999</v>
      </c>
      <c r="G16" s="2" t="s">
        <v>80</v>
      </c>
    </row>
    <row r="17" spans="1:7" ht="30" x14ac:dyDescent="0.2">
      <c r="A17" s="5"/>
      <c r="B17" t="s">
        <v>44</v>
      </c>
      <c r="C17">
        <v>1</v>
      </c>
      <c r="D17" t="s">
        <v>28</v>
      </c>
      <c r="E17">
        <v>902.19</v>
      </c>
      <c r="F17">
        <f t="shared" si="0"/>
        <v>902.19</v>
      </c>
      <c r="G17" s="2" t="s">
        <v>46</v>
      </c>
    </row>
    <row r="18" spans="1:7" ht="30" x14ac:dyDescent="0.2">
      <c r="A18" t="s">
        <v>15</v>
      </c>
      <c r="B18" t="s">
        <v>45</v>
      </c>
      <c r="C18">
        <f>34*27</f>
        <v>918</v>
      </c>
      <c r="D18" t="s">
        <v>1</v>
      </c>
      <c r="E18">
        <v>5.03</v>
      </c>
      <c r="F18">
        <f t="shared" si="0"/>
        <v>4617.54</v>
      </c>
      <c r="G18" s="2" t="s">
        <v>48</v>
      </c>
    </row>
    <row r="19" spans="1:7" x14ac:dyDescent="0.2">
      <c r="A19" s="5" t="s">
        <v>16</v>
      </c>
      <c r="B19" t="s">
        <v>17</v>
      </c>
      <c r="C19">
        <f>C9*1+C11*2</f>
        <v>2544</v>
      </c>
      <c r="D19" t="s">
        <v>1</v>
      </c>
      <c r="E19">
        <v>3.14</v>
      </c>
      <c r="F19">
        <f t="shared" si="0"/>
        <v>7988.1600000000008</v>
      </c>
      <c r="G19" s="1" t="s">
        <v>79</v>
      </c>
    </row>
    <row r="20" spans="1:7" x14ac:dyDescent="0.2">
      <c r="A20" s="5"/>
      <c r="B20" t="s">
        <v>18</v>
      </c>
      <c r="C20">
        <f>33*26</f>
        <v>858</v>
      </c>
      <c r="D20" t="s">
        <v>1</v>
      </c>
      <c r="E20">
        <v>5.3</v>
      </c>
      <c r="F20">
        <f t="shared" si="0"/>
        <v>4547.3999999999996</v>
      </c>
      <c r="G20" s="1" t="s">
        <v>49</v>
      </c>
    </row>
    <row r="21" spans="1:7" ht="30" x14ac:dyDescent="0.2">
      <c r="A21" s="5"/>
      <c r="B21" t="s">
        <v>50</v>
      </c>
      <c r="C21">
        <v>5</v>
      </c>
      <c r="D21" t="s">
        <v>28</v>
      </c>
      <c r="E21">
        <v>747.46</v>
      </c>
      <c r="F21">
        <f t="shared" si="0"/>
        <v>3737.3</v>
      </c>
      <c r="G21" s="2" t="s">
        <v>52</v>
      </c>
    </row>
    <row r="22" spans="1:7" ht="30" x14ac:dyDescent="0.2">
      <c r="A22" s="5"/>
      <c r="B22" t="s">
        <v>51</v>
      </c>
      <c r="C22">
        <v>2</v>
      </c>
      <c r="D22" t="s">
        <v>28</v>
      </c>
      <c r="E22">
        <v>752.22</v>
      </c>
      <c r="F22">
        <f t="shared" si="0"/>
        <v>1504.44</v>
      </c>
      <c r="G22" s="2" t="s">
        <v>53</v>
      </c>
    </row>
    <row r="23" spans="1:7" x14ac:dyDescent="0.2">
      <c r="A23" s="5"/>
      <c r="B23" t="s">
        <v>54</v>
      </c>
      <c r="C23">
        <f>33*26</f>
        <v>858</v>
      </c>
      <c r="D23" t="s">
        <v>1</v>
      </c>
      <c r="E23">
        <v>2.23</v>
      </c>
      <c r="F23">
        <f t="shared" si="0"/>
        <v>1913.34</v>
      </c>
    </row>
    <row r="24" spans="1:7" x14ac:dyDescent="0.2">
      <c r="A24" s="5" t="s">
        <v>19</v>
      </c>
      <c r="B24" t="s">
        <v>55</v>
      </c>
      <c r="C24">
        <f>13+9*2</f>
        <v>31</v>
      </c>
      <c r="D24" t="s">
        <v>0</v>
      </c>
      <c r="E24">
        <v>403.01</v>
      </c>
      <c r="F24">
        <f t="shared" si="0"/>
        <v>12493.31</v>
      </c>
      <c r="G24" s="1" t="s">
        <v>56</v>
      </c>
    </row>
    <row r="25" spans="1:7" x14ac:dyDescent="0.2">
      <c r="A25" s="5"/>
      <c r="B25" t="s">
        <v>57</v>
      </c>
      <c r="C25">
        <v>1</v>
      </c>
      <c r="D25" t="s">
        <v>28</v>
      </c>
      <c r="E25">
        <v>1560</v>
      </c>
      <c r="F25">
        <f t="shared" si="0"/>
        <v>1560</v>
      </c>
    </row>
    <row r="26" spans="1:7" x14ac:dyDescent="0.2">
      <c r="A26" s="5"/>
      <c r="B26" t="s">
        <v>58</v>
      </c>
      <c r="C26">
        <v>1</v>
      </c>
      <c r="D26" t="s">
        <v>28</v>
      </c>
      <c r="E26">
        <v>1440</v>
      </c>
      <c r="F26">
        <f t="shared" si="0"/>
        <v>1440</v>
      </c>
    </row>
    <row r="27" spans="1:7" x14ac:dyDescent="0.2">
      <c r="A27" s="5" t="s">
        <v>20</v>
      </c>
      <c r="B27" t="s">
        <v>61</v>
      </c>
      <c r="C27">
        <v>2</v>
      </c>
      <c r="D27" t="s">
        <v>28</v>
      </c>
      <c r="E27">
        <v>9021.98</v>
      </c>
      <c r="F27">
        <f t="shared" si="0"/>
        <v>18043.96</v>
      </c>
      <c r="G27" s="1" t="s">
        <v>62</v>
      </c>
    </row>
    <row r="28" spans="1:7" x14ac:dyDescent="0.2">
      <c r="A28" s="5"/>
      <c r="B28" t="s">
        <v>64</v>
      </c>
      <c r="C28">
        <v>1</v>
      </c>
      <c r="D28" t="s">
        <v>28</v>
      </c>
      <c r="E28">
        <v>11602.94</v>
      </c>
      <c r="F28">
        <f t="shared" si="0"/>
        <v>11602.94</v>
      </c>
      <c r="G28" s="1" t="s">
        <v>63</v>
      </c>
    </row>
    <row r="29" spans="1:7" x14ac:dyDescent="0.2">
      <c r="A29" s="5" t="s">
        <v>21</v>
      </c>
      <c r="B29" t="s">
        <v>65</v>
      </c>
      <c r="C29">
        <v>1</v>
      </c>
      <c r="D29" t="s">
        <v>28</v>
      </c>
      <c r="E29">
        <v>1868.45</v>
      </c>
      <c r="F29">
        <f t="shared" si="0"/>
        <v>1868.45</v>
      </c>
      <c r="G29" s="1" t="s">
        <v>66</v>
      </c>
    </row>
    <row r="30" spans="1:7" x14ac:dyDescent="0.2">
      <c r="A30" s="5"/>
      <c r="B30" t="s">
        <v>22</v>
      </c>
      <c r="G30" s="1" t="s">
        <v>73</v>
      </c>
    </row>
    <row r="31" spans="1:7" x14ac:dyDescent="0.2">
      <c r="A31" s="5"/>
      <c r="B31" t="s">
        <v>67</v>
      </c>
      <c r="C31">
        <v>7</v>
      </c>
      <c r="D31" t="s">
        <v>28</v>
      </c>
      <c r="E31">
        <v>550</v>
      </c>
      <c r="F31">
        <f>C31*E31</f>
        <v>3850</v>
      </c>
      <c r="G31" s="1" t="s">
        <v>68</v>
      </c>
    </row>
    <row r="32" spans="1:7" x14ac:dyDescent="0.2">
      <c r="B32" t="s">
        <v>69</v>
      </c>
      <c r="F32">
        <f>SUM(F2:F31)</f>
        <v>146657.06</v>
      </c>
      <c r="G32" s="1" t="s">
        <v>75</v>
      </c>
    </row>
  </sheetData>
  <mergeCells count="8">
    <mergeCell ref="A7:A8"/>
    <mergeCell ref="A2:A6"/>
    <mergeCell ref="A29:A31"/>
    <mergeCell ref="A27:A28"/>
    <mergeCell ref="A24:A26"/>
    <mergeCell ref="A19:A23"/>
    <mergeCell ref="A12:A17"/>
    <mergeCell ref="A9:A1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2800-6C44-4107-B708-0F6B1E1AC261}">
  <dimension ref="A1:C5"/>
  <sheetViews>
    <sheetView tabSelected="1" workbookViewId="0"/>
  </sheetViews>
  <sheetFormatPr defaultRowHeight="15" x14ac:dyDescent="0.2"/>
  <cols>
    <col min="1" max="1" width="33.88671875" bestFit="1" customWidth="1"/>
    <col min="2" max="2" width="7" bestFit="1" customWidth="1"/>
    <col min="3" max="3" width="126.88671875" style="1" bestFit="1" customWidth="1"/>
  </cols>
  <sheetData>
    <row r="1" spans="1:3" x14ac:dyDescent="0.2">
      <c r="A1" t="s">
        <v>77</v>
      </c>
      <c r="B1" s="4">
        <f>'Basic estimate'!F32</f>
        <v>146657.06</v>
      </c>
    </row>
    <row r="2" spans="1:3" x14ac:dyDescent="0.2">
      <c r="A2" t="s">
        <v>71</v>
      </c>
      <c r="B2">
        <v>0.92</v>
      </c>
      <c r="C2" s="1" t="s">
        <v>81</v>
      </c>
    </row>
    <row r="3" spans="1:3" x14ac:dyDescent="0.2">
      <c r="A3" t="s">
        <v>70</v>
      </c>
      <c r="B3" s="3">
        <f>156.273/111.6</f>
        <v>1.4002956989247313</v>
      </c>
      <c r="C3" s="1" t="s">
        <v>76</v>
      </c>
    </row>
    <row r="4" spans="1:3" ht="30" x14ac:dyDescent="0.2">
      <c r="A4" t="s">
        <v>74</v>
      </c>
      <c r="B4" s="3">
        <v>1.1499999999999999</v>
      </c>
      <c r="C4" s="2" t="s">
        <v>82</v>
      </c>
    </row>
    <row r="5" spans="1:3" x14ac:dyDescent="0.2">
      <c r="A5" t="s">
        <v>78</v>
      </c>
      <c r="B5" s="4">
        <f>PRODUCT(B1:B4)</f>
        <v>217274.31885437312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 estimate</vt:lpstr>
      <vt:lpstr>Adjustments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2026-08-21T10:07:48Z</dcterms:created>
  <dcterms:modified xsi:type="dcterms:W3CDTF">2026-08-21T10:10:21Z</dcterms:modified>
</cp:coreProperties>
</file>